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216" windowWidth="10500" windowHeight="91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13" i="1" l="1"/>
  <c r="G113" i="1"/>
  <c r="D113" i="1" l="1"/>
  <c r="G114" i="1" l="1"/>
  <c r="J114" i="1" s="1"/>
  <c r="G115" i="1"/>
  <c r="G116" i="1"/>
  <c r="I116" i="1" s="1"/>
  <c r="G117" i="1"/>
  <c r="J117" i="1" s="1"/>
  <c r="G118" i="1"/>
  <c r="G119" i="1"/>
  <c r="G120" i="1"/>
  <c r="H120" i="1" s="1"/>
  <c r="G121" i="1"/>
  <c r="I121" i="1" s="1"/>
  <c r="G122" i="1"/>
  <c r="H113" i="1"/>
  <c r="D115" i="1"/>
  <c r="D114" i="1"/>
  <c r="J116" i="1" l="1"/>
  <c r="H116" i="1"/>
  <c r="I120" i="1"/>
  <c r="I119" i="1"/>
  <c r="J115" i="1"/>
  <c r="I118" i="1"/>
  <c r="I115" i="1"/>
  <c r="I113" i="1"/>
  <c r="J121" i="1"/>
  <c r="H119" i="1"/>
  <c r="J120" i="1"/>
  <c r="L120" i="1" s="1"/>
  <c r="J122" i="1"/>
  <c r="H118" i="1"/>
  <c r="J119" i="1"/>
  <c r="J118" i="1"/>
  <c r="H117" i="1"/>
  <c r="J113" i="1"/>
  <c r="I117" i="1"/>
  <c r="H115" i="1"/>
  <c r="H122" i="1"/>
  <c r="H121" i="1"/>
  <c r="I122" i="1"/>
  <c r="I114" i="1"/>
  <c r="H114" i="1"/>
  <c r="L114" i="1" s="1"/>
  <c r="U14" i="1"/>
  <c r="V14" i="1" s="1"/>
  <c r="V15" i="1" s="1"/>
  <c r="V16" i="1" s="1"/>
  <c r="V17" i="1" s="1"/>
  <c r="V18" i="1" s="1"/>
  <c r="I14" i="1"/>
  <c r="F14" i="1"/>
  <c r="D15" i="1"/>
  <c r="D16" i="1"/>
  <c r="D17" i="1"/>
  <c r="D18" i="1"/>
  <c r="D19" i="1"/>
  <c r="D20" i="1"/>
  <c r="D21" i="1"/>
  <c r="D22" i="1"/>
  <c r="D23" i="1"/>
  <c r="D24" i="1"/>
  <c r="D25" i="1"/>
  <c r="D14" i="1"/>
  <c r="E14" i="1" s="1"/>
  <c r="L116" i="1" l="1"/>
  <c r="K118" i="1"/>
  <c r="K116" i="1"/>
  <c r="K114" i="1"/>
  <c r="M114" i="1" s="1"/>
  <c r="L121" i="1"/>
  <c r="L118" i="1"/>
  <c r="K117" i="1"/>
  <c r="L117" i="1"/>
  <c r="K120" i="1"/>
  <c r="M120" i="1" s="1"/>
  <c r="K119" i="1"/>
  <c r="L119" i="1"/>
  <c r="L113" i="1"/>
  <c r="M113" i="1" s="1"/>
  <c r="L122" i="1"/>
  <c r="K121" i="1"/>
  <c r="K115" i="1"/>
  <c r="L115" i="1"/>
  <c r="K122" i="1"/>
  <c r="E51" i="1"/>
  <c r="D51" i="1"/>
  <c r="M118" i="1" l="1"/>
  <c r="M116" i="1"/>
  <c r="M119" i="1"/>
  <c r="M115" i="1"/>
  <c r="M117" i="1"/>
  <c r="M121" i="1"/>
  <c r="M122" i="1"/>
  <c r="H18" i="2"/>
  <c r="J18" i="2" s="1"/>
  <c r="J13" i="2"/>
  <c r="L13" i="2" s="1"/>
  <c r="H13" i="2"/>
  <c r="K28" i="1" l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I28" i="1"/>
  <c r="J28" i="1" s="1"/>
  <c r="F28" i="1"/>
  <c r="H28" i="1" s="1"/>
  <c r="D28" i="1"/>
  <c r="E28" i="1" s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I21" i="1"/>
  <c r="I22" i="1"/>
  <c r="I23" i="1"/>
  <c r="I24" i="1"/>
  <c r="I25" i="1"/>
  <c r="I20" i="1"/>
  <c r="I16" i="1"/>
  <c r="I17" i="1"/>
  <c r="I18" i="1"/>
  <c r="I19" i="1"/>
  <c r="I15" i="1"/>
  <c r="J14" i="1"/>
  <c r="F16" i="1"/>
  <c r="F17" i="1"/>
  <c r="F18" i="1"/>
  <c r="F19" i="1"/>
  <c r="F20" i="1"/>
  <c r="F21" i="1"/>
  <c r="F22" i="1"/>
  <c r="F23" i="1"/>
  <c r="F24" i="1"/>
  <c r="F25" i="1"/>
  <c r="F15" i="1"/>
  <c r="H14" i="1"/>
  <c r="E15" i="1" l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J29" i="1"/>
  <c r="J30" i="1"/>
  <c r="J31" i="1" s="1"/>
  <c r="J32" i="1" s="1"/>
  <c r="J33" i="1" s="1"/>
  <c r="J34" i="1" s="1"/>
  <c r="J35" i="1" s="1"/>
  <c r="J36" i="1" s="1"/>
  <c r="J37" i="1" s="1"/>
  <c r="J38" i="1" s="1"/>
  <c r="J39" i="1" s="1"/>
  <c r="E29" i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H29" i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Q17" i="1" l="1"/>
  <c r="Q18" i="1"/>
  <c r="Q14" i="1"/>
  <c r="R14" i="1" s="1"/>
  <c r="Q15" i="1"/>
  <c r="Q16" i="1"/>
  <c r="S15" i="1"/>
  <c r="S16" i="1"/>
  <c r="S18" i="1"/>
  <c r="S17" i="1"/>
  <c r="S14" i="1"/>
  <c r="T14" i="1" s="1"/>
  <c r="O18" i="1"/>
  <c r="O15" i="1"/>
  <c r="O16" i="1"/>
  <c r="O17" i="1"/>
  <c r="O14" i="1"/>
  <c r="P14" i="1" s="1"/>
  <c r="P15" i="1" s="1"/>
  <c r="T15" i="1" l="1"/>
  <c r="T16" i="1" s="1"/>
  <c r="T17" i="1" s="1"/>
  <c r="T18" i="1" s="1"/>
  <c r="R15" i="1"/>
  <c r="R16" i="1" s="1"/>
  <c r="R17" i="1" s="1"/>
  <c r="R18" i="1" s="1"/>
  <c r="P16" i="1"/>
  <c r="P17" i="1"/>
  <c r="P18" i="1" s="1"/>
</calcChain>
</file>

<file path=xl/sharedStrings.xml><?xml version="1.0" encoding="utf-8"?>
<sst xmlns="http://schemas.openxmlformats.org/spreadsheetml/2006/main" count="90" uniqueCount="43">
  <si>
    <t>Bell</t>
  </si>
  <si>
    <t>Rogers</t>
  </si>
  <si>
    <t>Satellite</t>
  </si>
  <si>
    <t>Basic</t>
  </si>
  <si>
    <t>HDTV</t>
  </si>
  <si>
    <t>HDPVR</t>
  </si>
  <si>
    <t>Antenna</t>
  </si>
  <si>
    <t>after 6 months</t>
  </si>
  <si>
    <t>per month</t>
  </si>
  <si>
    <t>purchase</t>
  </si>
  <si>
    <t>Month</t>
  </si>
  <si>
    <t>Parts</t>
  </si>
  <si>
    <t>Price</t>
  </si>
  <si>
    <t xml:space="preserve">Motor </t>
  </si>
  <si>
    <t>Min</t>
  </si>
  <si>
    <t>Max</t>
  </si>
  <si>
    <t>Circuits</t>
  </si>
  <si>
    <t>TOTAL</t>
  </si>
  <si>
    <t>Digital cable</t>
  </si>
  <si>
    <t>Digital pay-TV satellite</t>
  </si>
  <si>
    <t>Digital free-to-air terrestrial</t>
  </si>
  <si>
    <t>Digital free-to-air satellite</t>
  </si>
  <si>
    <t>IPTV</t>
  </si>
  <si>
    <t>Digital pay-TV terrestrial</t>
  </si>
  <si>
    <t>Asia-Pacific</t>
  </si>
  <si>
    <t>Europe</t>
  </si>
  <si>
    <t>North America</t>
  </si>
  <si>
    <t>Latin America</t>
  </si>
  <si>
    <t>Middle East &amp; Africa</t>
  </si>
  <si>
    <t>Total</t>
  </si>
  <si>
    <t>Year</t>
  </si>
  <si>
    <t>Cable</t>
  </si>
  <si>
    <t>Penetration</t>
  </si>
  <si>
    <t>Costs</t>
  </si>
  <si>
    <t>Revenue</t>
  </si>
  <si>
    <t>Cost</t>
  </si>
  <si>
    <t>Sale Price</t>
  </si>
  <si>
    <t>Fixed Costs</t>
  </si>
  <si>
    <t>Sales</t>
  </si>
  <si>
    <t>Asia</t>
  </si>
  <si>
    <t>N-A</t>
  </si>
  <si>
    <t>Growth</t>
  </si>
  <si>
    <t>Printed Circuit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</si>
</sst>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10" fontId="0" fillId="0" borderId="0" xfId="0" applyNumberFormat="1"/>
    <xf numFmtId="1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Price Comparisons HDTV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Rogers Cable</c:v>
          </c:tx>
          <c:yVal>
            <c:numRef>
              <c:f>Sheet1!$E$14:$E$25</c:f>
              <c:numCache>
                <c:formatCode>_("$"* #,##0.00_);_("$"* \(#,##0.00\);_("$"* "-"??_);_(@_)</c:formatCode>
                <c:ptCount val="12"/>
                <c:pt idx="0">
                  <c:v>51.18</c:v>
                </c:pt>
                <c:pt idx="1">
                  <c:v>102.36</c:v>
                </c:pt>
                <c:pt idx="2">
                  <c:v>153.54</c:v>
                </c:pt>
                <c:pt idx="3">
                  <c:v>204.72</c:v>
                </c:pt>
                <c:pt idx="4">
                  <c:v>255.9</c:v>
                </c:pt>
                <c:pt idx="5">
                  <c:v>307.08</c:v>
                </c:pt>
                <c:pt idx="6">
                  <c:v>358.26</c:v>
                </c:pt>
                <c:pt idx="7">
                  <c:v>409.44</c:v>
                </c:pt>
                <c:pt idx="8">
                  <c:v>460.62</c:v>
                </c:pt>
                <c:pt idx="9">
                  <c:v>511.8</c:v>
                </c:pt>
                <c:pt idx="10">
                  <c:v>562.98</c:v>
                </c:pt>
                <c:pt idx="11">
                  <c:v>614.16</c:v>
                </c:pt>
              </c:numCache>
            </c:numRef>
          </c:yVal>
          <c:smooth val="0"/>
        </c:ser>
        <c:ser>
          <c:idx val="1"/>
          <c:order val="1"/>
          <c:tx>
            <c:v>Bell Cable</c:v>
          </c:tx>
          <c:yVal>
            <c:numRef>
              <c:f>Sheet1!$H$14:$H$25</c:f>
              <c:numCache>
                <c:formatCode>_("$"* #,##0.00_);_("$"* \(#,##0.00\);_("$"* "-"??_);_(@_)</c:formatCode>
                <c:ptCount val="12"/>
                <c:pt idx="0">
                  <c:v>35.479999999999997</c:v>
                </c:pt>
                <c:pt idx="1">
                  <c:v>65.429999999999993</c:v>
                </c:pt>
                <c:pt idx="2">
                  <c:v>95.38</c:v>
                </c:pt>
                <c:pt idx="3">
                  <c:v>125.33</c:v>
                </c:pt>
                <c:pt idx="4">
                  <c:v>155.28</c:v>
                </c:pt>
                <c:pt idx="5">
                  <c:v>185.23</c:v>
                </c:pt>
                <c:pt idx="6">
                  <c:v>215.17999999999998</c:v>
                </c:pt>
                <c:pt idx="7">
                  <c:v>245.12999999999997</c:v>
                </c:pt>
                <c:pt idx="8">
                  <c:v>275.08</c:v>
                </c:pt>
                <c:pt idx="9">
                  <c:v>305.02999999999997</c:v>
                </c:pt>
                <c:pt idx="10">
                  <c:v>334.97999999999996</c:v>
                </c:pt>
                <c:pt idx="11">
                  <c:v>364.92999999999995</c:v>
                </c:pt>
              </c:numCache>
            </c:numRef>
          </c:yVal>
          <c:smooth val="0"/>
        </c:ser>
        <c:ser>
          <c:idx val="2"/>
          <c:order val="2"/>
          <c:tx>
            <c:v>Telus Satellite</c:v>
          </c:tx>
          <c:yVal>
            <c:numRef>
              <c:f>Sheet1!$J$14:$J$25</c:f>
              <c:numCache>
                <c:formatCode>_("$"* #,##0.00_);_("$"* \(#,##0.00\);_("$"* "-"??_);_(@_)</c:formatCode>
                <c:ptCount val="12"/>
                <c:pt idx="0">
                  <c:v>28.27</c:v>
                </c:pt>
                <c:pt idx="1">
                  <c:v>46.54</c:v>
                </c:pt>
                <c:pt idx="2">
                  <c:v>64.81</c:v>
                </c:pt>
                <c:pt idx="3">
                  <c:v>83.08</c:v>
                </c:pt>
                <c:pt idx="4">
                  <c:v>101.35</c:v>
                </c:pt>
                <c:pt idx="5">
                  <c:v>119.61999999999999</c:v>
                </c:pt>
                <c:pt idx="6">
                  <c:v>156.16</c:v>
                </c:pt>
                <c:pt idx="7">
                  <c:v>192.7</c:v>
                </c:pt>
                <c:pt idx="8">
                  <c:v>229.23999999999998</c:v>
                </c:pt>
                <c:pt idx="9">
                  <c:v>265.77999999999997</c:v>
                </c:pt>
                <c:pt idx="10">
                  <c:v>302.32</c:v>
                </c:pt>
                <c:pt idx="11">
                  <c:v>338.86</c:v>
                </c:pt>
              </c:numCache>
            </c:numRef>
          </c:yVal>
          <c:smooth val="0"/>
        </c:ser>
        <c:ser>
          <c:idx val="3"/>
          <c:order val="3"/>
          <c:tx>
            <c:v>SMARTenna</c:v>
          </c:tx>
          <c:yVal>
            <c:numRef>
              <c:f>Sheet1!$L$14:$L$25</c:f>
              <c:numCache>
                <c:formatCode>_("$"* #,##0.00_);_("$"* \(#,##0.00\);_("$"* "-"??_);_(@_)</c:formatCode>
                <c:ptCount val="12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63328"/>
        <c:axId val="72165248"/>
      </c:scatterChart>
      <c:valAx>
        <c:axId val="7216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Months After Purchase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2165248"/>
        <c:crosses val="autoZero"/>
        <c:crossBetween val="midCat"/>
      </c:valAx>
      <c:valAx>
        <c:axId val="72165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Cost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2163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Price Comparisons HDTV with</a:t>
            </a:r>
            <a:r>
              <a:rPr lang="en-CA" baseline="0"/>
              <a:t> DVR</a:t>
            </a:r>
            <a:endParaRPr lang="en-CA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Rogers Cable</c:v>
          </c:tx>
          <c:xVal>
            <c:numRef>
              <c:f>Sheet1!$C$28:$C$39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Sheet1!$E$28:$E$39</c:f>
              <c:numCache>
                <c:formatCode>_("$"* #,##0.00_);_("$"* \(#,##0.00\);_("$"* "-"??_);_(@_)</c:formatCode>
                <c:ptCount val="12"/>
                <c:pt idx="0">
                  <c:v>545.53</c:v>
                </c:pt>
                <c:pt idx="1">
                  <c:v>583.56999999999994</c:v>
                </c:pt>
                <c:pt idx="2">
                  <c:v>621.6099999999999</c:v>
                </c:pt>
                <c:pt idx="3">
                  <c:v>659.64999999999986</c:v>
                </c:pt>
                <c:pt idx="4">
                  <c:v>697.68999999999983</c:v>
                </c:pt>
                <c:pt idx="5">
                  <c:v>735.72999999999979</c:v>
                </c:pt>
                <c:pt idx="6">
                  <c:v>773.76999999999975</c:v>
                </c:pt>
                <c:pt idx="7">
                  <c:v>811.80999999999972</c:v>
                </c:pt>
                <c:pt idx="8">
                  <c:v>849.84999999999968</c:v>
                </c:pt>
                <c:pt idx="9">
                  <c:v>887.88999999999965</c:v>
                </c:pt>
                <c:pt idx="10">
                  <c:v>925.92999999999961</c:v>
                </c:pt>
                <c:pt idx="11">
                  <c:v>963.96999999999957</c:v>
                </c:pt>
              </c:numCache>
            </c:numRef>
          </c:yVal>
          <c:smooth val="0"/>
        </c:ser>
        <c:ser>
          <c:idx val="1"/>
          <c:order val="1"/>
          <c:tx>
            <c:v>Bell Cable</c:v>
          </c:tx>
          <c:xVal>
            <c:numRef>
              <c:f>Sheet1!$C$28:$C$39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Sheet1!$H$28:$H$39</c:f>
              <c:numCache>
                <c:formatCode>_("$"* #,##0.00_);_("$"* \(#,##0.00\);_("$"* "-"??_);_(@_)</c:formatCode>
                <c:ptCount val="12"/>
                <c:pt idx="0">
                  <c:v>528.95000000000005</c:v>
                </c:pt>
                <c:pt idx="1">
                  <c:v>558.90000000000009</c:v>
                </c:pt>
                <c:pt idx="2">
                  <c:v>588.85000000000014</c:v>
                </c:pt>
                <c:pt idx="3">
                  <c:v>618.80000000000018</c:v>
                </c:pt>
                <c:pt idx="4">
                  <c:v>648.75000000000023</c:v>
                </c:pt>
                <c:pt idx="5">
                  <c:v>678.70000000000027</c:v>
                </c:pt>
                <c:pt idx="6">
                  <c:v>708.65000000000032</c:v>
                </c:pt>
                <c:pt idx="7">
                  <c:v>738.60000000000036</c:v>
                </c:pt>
                <c:pt idx="8">
                  <c:v>768.55000000000041</c:v>
                </c:pt>
                <c:pt idx="9">
                  <c:v>798.50000000000045</c:v>
                </c:pt>
                <c:pt idx="10">
                  <c:v>828.4500000000005</c:v>
                </c:pt>
                <c:pt idx="11">
                  <c:v>858.40000000000055</c:v>
                </c:pt>
              </c:numCache>
            </c:numRef>
          </c:yVal>
          <c:smooth val="0"/>
        </c:ser>
        <c:ser>
          <c:idx val="2"/>
          <c:order val="2"/>
          <c:tx>
            <c:v>Telus Satellite</c:v>
          </c:tx>
          <c:xVal>
            <c:numRef>
              <c:f>Sheet1!$C$28:$C$39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Sheet1!$J$28:$J$39</c:f>
              <c:numCache>
                <c:formatCode>_("$"* #,##0.00_);_("$"* \(#,##0.00\);_("$"* "-"??_);_(@_)</c:formatCode>
                <c:ptCount val="12"/>
                <c:pt idx="0">
                  <c:v>517.27</c:v>
                </c:pt>
                <c:pt idx="1">
                  <c:v>535.54</c:v>
                </c:pt>
                <c:pt idx="2">
                  <c:v>553.80999999999995</c:v>
                </c:pt>
                <c:pt idx="3">
                  <c:v>572.07999999999993</c:v>
                </c:pt>
                <c:pt idx="4">
                  <c:v>590.34999999999991</c:v>
                </c:pt>
                <c:pt idx="5">
                  <c:v>608.61999999999989</c:v>
                </c:pt>
                <c:pt idx="6">
                  <c:v>645.15999999999985</c:v>
                </c:pt>
                <c:pt idx="7">
                  <c:v>681.69999999999982</c:v>
                </c:pt>
                <c:pt idx="8">
                  <c:v>718.23999999999978</c:v>
                </c:pt>
                <c:pt idx="9">
                  <c:v>754.77999999999975</c:v>
                </c:pt>
                <c:pt idx="10">
                  <c:v>791.31999999999971</c:v>
                </c:pt>
                <c:pt idx="11">
                  <c:v>827.85999999999967</c:v>
                </c:pt>
              </c:numCache>
            </c:numRef>
          </c:yVal>
          <c:smooth val="0"/>
        </c:ser>
        <c:ser>
          <c:idx val="3"/>
          <c:order val="3"/>
          <c:tx>
            <c:v>Antenna</c:v>
          </c:tx>
          <c:xVal>
            <c:numRef>
              <c:f>Sheet1!$C$28:$C$39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Sheet1!$L$28:$L$39</c:f>
              <c:numCache>
                <c:formatCode>_("$"* #,##0.00_);_("$"* \(#,##0.00\);_("$"* "-"??_);_(@_)</c:formatCode>
                <c:ptCount val="12"/>
                <c:pt idx="0">
                  <c:v>529.99</c:v>
                </c:pt>
                <c:pt idx="1">
                  <c:v>529.99</c:v>
                </c:pt>
                <c:pt idx="2">
                  <c:v>529.99</c:v>
                </c:pt>
                <c:pt idx="3">
                  <c:v>529.99</c:v>
                </c:pt>
                <c:pt idx="4">
                  <c:v>529.99</c:v>
                </c:pt>
                <c:pt idx="5">
                  <c:v>529.99</c:v>
                </c:pt>
                <c:pt idx="6">
                  <c:v>529.99</c:v>
                </c:pt>
                <c:pt idx="7">
                  <c:v>529.99</c:v>
                </c:pt>
                <c:pt idx="8">
                  <c:v>529.99</c:v>
                </c:pt>
                <c:pt idx="9">
                  <c:v>529.99</c:v>
                </c:pt>
                <c:pt idx="10">
                  <c:v>529.99</c:v>
                </c:pt>
                <c:pt idx="11">
                  <c:v>529.99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24320"/>
        <c:axId val="80026240"/>
      </c:scatterChart>
      <c:valAx>
        <c:axId val="800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600"/>
                  <a:t>Months After Purchase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0026240"/>
        <c:crosses val="autoZero"/>
        <c:crossBetween val="midCat"/>
      </c:valAx>
      <c:valAx>
        <c:axId val="8002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CA" sz="1600"/>
                  <a:t>Cost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002432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Global Digital TV Growth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Sheet1!$C$83:$C$88</c:f>
              <c:strCache>
                <c:ptCount val="6"/>
                <c:pt idx="0">
                  <c:v>Digital cable</c:v>
                </c:pt>
                <c:pt idx="1">
                  <c:v>Digital pay-TV satellite</c:v>
                </c:pt>
                <c:pt idx="2">
                  <c:v>Digital free-to-air terrestrial</c:v>
                </c:pt>
                <c:pt idx="3">
                  <c:v>Digital free-to-air satellite</c:v>
                </c:pt>
                <c:pt idx="4">
                  <c:v>IPTV</c:v>
                </c:pt>
                <c:pt idx="5">
                  <c:v>Digital pay-TV terrestrial</c:v>
                </c:pt>
              </c:strCache>
            </c:strRef>
          </c:cat>
          <c:val>
            <c:numRef>
              <c:f>Sheet1!$D$83:$D$88</c:f>
              <c:numCache>
                <c:formatCode>0.00%</c:formatCode>
                <c:ptCount val="6"/>
                <c:pt idx="0">
                  <c:v>0.38740000000000002</c:v>
                </c:pt>
                <c:pt idx="1">
                  <c:v>0.21329999999999999</c:v>
                </c:pt>
                <c:pt idx="2">
                  <c:v>0.2029</c:v>
                </c:pt>
                <c:pt idx="3">
                  <c:v>9.4200000000000006E-2</c:v>
                </c:pt>
                <c:pt idx="4">
                  <c:v>9.3399999999999997E-2</c:v>
                </c:pt>
                <c:pt idx="5">
                  <c:v>8.8000000000000005E-3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Price Comparisons HDTV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Rogers Cable</c:v>
          </c:tx>
          <c:xVal>
            <c:numRef>
              <c:f>Sheet1!$N$14:$N$18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Sheet1!$P$14:$P$18</c:f>
              <c:numCache>
                <c:formatCode>_("$"* #,##0.00_);_("$"* \(#,##0.00\);_("$"* "-"??_);_(@_)</c:formatCode>
                <c:ptCount val="5"/>
                <c:pt idx="0">
                  <c:v>614.16</c:v>
                </c:pt>
                <c:pt idx="1">
                  <c:v>1228.32</c:v>
                </c:pt>
                <c:pt idx="2">
                  <c:v>1842.48</c:v>
                </c:pt>
                <c:pt idx="3">
                  <c:v>2456.64</c:v>
                </c:pt>
                <c:pt idx="4">
                  <c:v>3070.7999999999997</c:v>
                </c:pt>
              </c:numCache>
            </c:numRef>
          </c:yVal>
          <c:smooth val="0"/>
        </c:ser>
        <c:ser>
          <c:idx val="1"/>
          <c:order val="1"/>
          <c:tx>
            <c:v>Bell Cable</c:v>
          </c:tx>
          <c:xVal>
            <c:numRef>
              <c:f>Sheet1!$N$14:$N$18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Sheet1!$R$14:$R$18</c:f>
              <c:numCache>
                <c:formatCode>_("$"* #,##0.00_);_("$"* \(#,##0.00\);_("$"* "-"??_);_(@_)</c:formatCode>
                <c:ptCount val="5"/>
                <c:pt idx="0">
                  <c:v>364.92999999999995</c:v>
                </c:pt>
                <c:pt idx="1">
                  <c:v>729.8599999999999</c:v>
                </c:pt>
                <c:pt idx="2">
                  <c:v>1094.79</c:v>
                </c:pt>
                <c:pt idx="3">
                  <c:v>1459.7199999999998</c:v>
                </c:pt>
                <c:pt idx="4">
                  <c:v>1824.6499999999996</c:v>
                </c:pt>
              </c:numCache>
            </c:numRef>
          </c:yVal>
          <c:smooth val="0"/>
        </c:ser>
        <c:ser>
          <c:idx val="2"/>
          <c:order val="2"/>
          <c:tx>
            <c:v>Telus Satellite</c:v>
          </c:tx>
          <c:xVal>
            <c:numRef>
              <c:f>Sheet1!$N$14:$N$18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Sheet1!$T$14:$T$18</c:f>
              <c:numCache>
                <c:formatCode>_("$"* #,##0.00_);_("$"* \(#,##0.00\);_("$"* "-"??_);_(@_)</c:formatCode>
                <c:ptCount val="5"/>
                <c:pt idx="0">
                  <c:v>338.86</c:v>
                </c:pt>
                <c:pt idx="1">
                  <c:v>677.72</c:v>
                </c:pt>
                <c:pt idx="2">
                  <c:v>1016.58</c:v>
                </c:pt>
                <c:pt idx="3">
                  <c:v>1355.44</c:v>
                </c:pt>
                <c:pt idx="4">
                  <c:v>1694.3000000000002</c:v>
                </c:pt>
              </c:numCache>
            </c:numRef>
          </c:yVal>
          <c:smooth val="0"/>
        </c:ser>
        <c:ser>
          <c:idx val="3"/>
          <c:order val="3"/>
          <c:tx>
            <c:v>SMARTenna</c:v>
          </c:tx>
          <c:xVal>
            <c:numRef>
              <c:f>Sheet1!$N$14:$N$18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Sheet1!$V$14:$V$18</c:f>
              <c:numCache>
                <c:formatCode>_("$"* #,##0.00_);_("$"* \(#,##0.00\);_("$"* "-"??_);_(@_)</c:formatCode>
                <c:ptCount val="5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54304"/>
        <c:axId val="79956224"/>
      </c:scatterChart>
      <c:valAx>
        <c:axId val="79954304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Years After Purchase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956224"/>
        <c:crosses val="autoZero"/>
        <c:crossBetween val="midCat"/>
      </c:valAx>
      <c:valAx>
        <c:axId val="79956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Cost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9954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Revenue Per Year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Sheet1!$F$113:$F$122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Sheet1!$M$113:$M$122</c:f>
              <c:numCache>
                <c:formatCode>_("$"* #,##0.00_);_("$"* \(#,##0.00\);_("$"* "-"??_);_(@_)</c:formatCode>
                <c:ptCount val="10"/>
                <c:pt idx="0">
                  <c:v>11760564.660000026</c:v>
                </c:pt>
                <c:pt idx="1">
                  <c:v>18436621.125999987</c:v>
                </c:pt>
                <c:pt idx="2">
                  <c:v>20280283.238600016</c:v>
                </c:pt>
                <c:pt idx="3">
                  <c:v>22308311.562460035</c:v>
                </c:pt>
                <c:pt idx="4">
                  <c:v>24539142.718706012</c:v>
                </c:pt>
                <c:pt idx="5">
                  <c:v>26993056.990576625</c:v>
                </c:pt>
                <c:pt idx="6">
                  <c:v>29692362.689634264</c:v>
                </c:pt>
                <c:pt idx="7">
                  <c:v>32661598.95859772</c:v>
                </c:pt>
                <c:pt idx="8">
                  <c:v>35927758.854457498</c:v>
                </c:pt>
                <c:pt idx="9">
                  <c:v>39520534.739903212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0080"/>
        <c:axId val="72528640"/>
      </c:scatterChart>
      <c:valAx>
        <c:axId val="7251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Years</a:t>
                </a:r>
              </a:p>
            </c:rich>
          </c:tx>
          <c:layout>
            <c:manualLayout>
              <c:xMode val="edge"/>
              <c:yMode val="edge"/>
              <c:x val="0.39499991993137623"/>
              <c:y val="0.887642735185712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2528640"/>
        <c:crosses val="autoZero"/>
        <c:crossBetween val="midCat"/>
      </c:valAx>
      <c:valAx>
        <c:axId val="72528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Revenue Per Year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25100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202345</xdr:colOff>
      <xdr:row>0</xdr:row>
      <xdr:rowOff>158337</xdr:rowOff>
    </xdr:from>
    <xdr:to>
      <xdr:col>38</xdr:col>
      <xdr:colOff>553192</xdr:colOff>
      <xdr:row>21</xdr:row>
      <xdr:rowOff>62110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482812</xdr:colOff>
      <xdr:row>21</xdr:row>
      <xdr:rowOff>159445</xdr:rowOff>
    </xdr:from>
    <xdr:to>
      <xdr:col>25</xdr:col>
      <xdr:colOff>294554</xdr:colOff>
      <xdr:row>45</xdr:row>
      <xdr:rowOff>141515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947057</xdr:colOff>
      <xdr:row>88</xdr:row>
      <xdr:rowOff>48986</xdr:rowOff>
    </xdr:from>
    <xdr:to>
      <xdr:col>15</xdr:col>
      <xdr:colOff>119743</xdr:colOff>
      <xdr:row>106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326571</xdr:colOff>
      <xdr:row>21</xdr:row>
      <xdr:rowOff>185056</xdr:rowOff>
    </xdr:from>
    <xdr:to>
      <xdr:col>38</xdr:col>
      <xdr:colOff>67818</xdr:colOff>
      <xdr:row>42</xdr:row>
      <xdr:rowOff>88829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751114</xdr:colOff>
      <xdr:row>129</xdr:row>
      <xdr:rowOff>174172</xdr:rowOff>
    </xdr:from>
    <xdr:to>
      <xdr:col>19</xdr:col>
      <xdr:colOff>633875</xdr:colOff>
      <xdr:row>150</xdr:row>
      <xdr:rowOff>77945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495300</xdr:colOff>
      <xdr:row>3</xdr:row>
      <xdr:rowOff>137160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2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6"/>
  <sheetViews>
    <sheetView tabSelected="1" topLeftCell="A91" zoomScale="70" zoomScaleNormal="70" workbookViewId="0">
      <selection activeCell="K55" sqref="K55"/>
    </sheetView>
  </sheetViews>
  <sheetFormatPr defaultRowHeight="14.4" x14ac:dyDescent="0.3"/>
  <cols>
    <col min="2" max="2" width="15.5546875" customWidth="1"/>
    <col min="3" max="3" width="25.88671875" customWidth="1"/>
    <col min="4" max="5" width="14.33203125" customWidth="1"/>
    <col min="6" max="8" width="9.44140625" customWidth="1"/>
    <col min="9" max="10" width="10.5546875" bestFit="1" customWidth="1"/>
    <col min="11" max="11" width="17.44140625" bestFit="1" customWidth="1"/>
    <col min="12" max="12" width="15.88671875" bestFit="1" customWidth="1"/>
    <col min="13" max="13" width="15.109375" customWidth="1"/>
    <col min="16" max="16" width="10.33203125" bestFit="1" customWidth="1"/>
    <col min="18" max="18" width="10.33203125" bestFit="1" customWidth="1"/>
    <col min="20" max="20" width="10.33203125" bestFit="1" customWidth="1"/>
  </cols>
  <sheetData>
    <row r="1" spans="3:22" x14ac:dyDescent="0.3">
      <c r="D1" t="s">
        <v>3</v>
      </c>
      <c r="F1" s="18" t="s">
        <v>4</v>
      </c>
      <c r="G1" s="18"/>
      <c r="H1" s="18"/>
      <c r="I1" s="18" t="s">
        <v>5</v>
      </c>
      <c r="J1" s="18"/>
    </row>
    <row r="2" spans="3:22" x14ac:dyDescent="0.3">
      <c r="D2" t="s">
        <v>8</v>
      </c>
      <c r="E2" t="s">
        <v>9</v>
      </c>
      <c r="F2" t="s">
        <v>8</v>
      </c>
      <c r="H2" t="s">
        <v>9</v>
      </c>
      <c r="I2" t="s">
        <v>8</v>
      </c>
      <c r="J2" t="s">
        <v>9</v>
      </c>
    </row>
    <row r="3" spans="3:22" x14ac:dyDescent="0.3">
      <c r="C3" t="s">
        <v>1</v>
      </c>
      <c r="D3" s="1">
        <v>38.04</v>
      </c>
      <c r="E3" s="1"/>
      <c r="F3" s="1">
        <v>13.14</v>
      </c>
      <c r="G3" s="1"/>
      <c r="H3" s="1">
        <v>324.79000000000002</v>
      </c>
      <c r="I3" s="1">
        <v>25.32</v>
      </c>
      <c r="J3" s="1">
        <v>507.49</v>
      </c>
    </row>
    <row r="4" spans="3:22" x14ac:dyDescent="0.3">
      <c r="C4" t="s">
        <v>0</v>
      </c>
      <c r="D4" s="1">
        <v>29.95</v>
      </c>
      <c r="E4" s="1"/>
      <c r="F4" s="1">
        <v>5.53</v>
      </c>
      <c r="G4" s="1"/>
      <c r="H4" s="1">
        <v>199</v>
      </c>
      <c r="I4" s="1">
        <v>13.86</v>
      </c>
      <c r="J4" s="1">
        <v>499</v>
      </c>
    </row>
    <row r="5" spans="3:22" x14ac:dyDescent="0.3">
      <c r="C5" t="s">
        <v>2</v>
      </c>
      <c r="D5" s="1">
        <v>18.27</v>
      </c>
      <c r="E5" s="1"/>
      <c r="F5" s="1">
        <v>10</v>
      </c>
      <c r="G5" s="1"/>
      <c r="H5" s="1">
        <v>199</v>
      </c>
      <c r="I5" s="1">
        <v>15</v>
      </c>
      <c r="J5" s="1">
        <v>499</v>
      </c>
    </row>
    <row r="6" spans="3:22" x14ac:dyDescent="0.3">
      <c r="C6" t="s">
        <v>7</v>
      </c>
      <c r="D6" s="1">
        <v>36.54</v>
      </c>
      <c r="E6" s="1"/>
      <c r="F6" s="1"/>
      <c r="G6" s="1"/>
      <c r="I6" s="1"/>
    </row>
    <row r="7" spans="3:22" x14ac:dyDescent="0.3">
      <c r="C7" t="s">
        <v>6</v>
      </c>
      <c r="E7" s="1">
        <v>200</v>
      </c>
      <c r="H7" s="1">
        <v>129.99</v>
      </c>
      <c r="J7" s="1">
        <v>329.99</v>
      </c>
    </row>
    <row r="13" spans="3:22" x14ac:dyDescent="0.3">
      <c r="C13" t="s">
        <v>10</v>
      </c>
      <c r="D13" t="s">
        <v>1</v>
      </c>
      <c r="F13" t="s">
        <v>0</v>
      </c>
      <c r="I13" t="s">
        <v>2</v>
      </c>
      <c r="K13" t="s">
        <v>6</v>
      </c>
      <c r="N13" t="s">
        <v>30</v>
      </c>
      <c r="O13" t="s">
        <v>1</v>
      </c>
      <c r="Q13" t="s">
        <v>0</v>
      </c>
      <c r="S13" t="s">
        <v>2</v>
      </c>
      <c r="U13" t="s">
        <v>6</v>
      </c>
    </row>
    <row r="14" spans="3:22" x14ac:dyDescent="0.3">
      <c r="C14">
        <v>1</v>
      </c>
      <c r="D14" s="2">
        <f>$D$3+$F$3</f>
        <v>51.18</v>
      </c>
      <c r="E14" s="2">
        <f>D14</f>
        <v>51.18</v>
      </c>
      <c r="F14" s="2">
        <f>$D$4+$F$4</f>
        <v>35.479999999999997</v>
      </c>
      <c r="G14" s="2"/>
      <c r="H14" s="2">
        <f>F14</f>
        <v>35.479999999999997</v>
      </c>
      <c r="I14" s="2">
        <f>$D$5+$F$5</f>
        <v>28.27</v>
      </c>
      <c r="J14" s="2">
        <f>I14</f>
        <v>28.27</v>
      </c>
      <c r="K14" s="2">
        <v>250</v>
      </c>
      <c r="L14" s="2">
        <f>K14</f>
        <v>250</v>
      </c>
      <c r="N14">
        <v>1</v>
      </c>
      <c r="O14" s="2">
        <f>$E$25</f>
        <v>614.16</v>
      </c>
      <c r="P14" s="2">
        <f>O14</f>
        <v>614.16</v>
      </c>
      <c r="Q14" s="2">
        <f>$H$25</f>
        <v>364.92999999999995</v>
      </c>
      <c r="R14" s="2">
        <f>Q14</f>
        <v>364.92999999999995</v>
      </c>
      <c r="S14" s="2">
        <f>$J$25</f>
        <v>338.86</v>
      </c>
      <c r="T14" s="2">
        <f>S14</f>
        <v>338.86</v>
      </c>
      <c r="U14" s="2">
        <f>$K$14</f>
        <v>250</v>
      </c>
      <c r="V14" s="2">
        <f>U14</f>
        <v>250</v>
      </c>
    </row>
    <row r="15" spans="3:22" x14ac:dyDescent="0.3">
      <c r="C15">
        <v>2</v>
      </c>
      <c r="D15" s="2">
        <f t="shared" ref="D15:D25" si="0">$D$3+$F$3</f>
        <v>51.18</v>
      </c>
      <c r="E15" s="2">
        <f t="shared" ref="E15:E25" si="1">D15+E14</f>
        <v>102.36</v>
      </c>
      <c r="F15" s="2">
        <f>$D$4</f>
        <v>29.95</v>
      </c>
      <c r="G15" s="2"/>
      <c r="H15" s="2">
        <f>F15+H14</f>
        <v>65.429999999999993</v>
      </c>
      <c r="I15" s="2">
        <f>$D$5</f>
        <v>18.27</v>
      </c>
      <c r="J15" s="2">
        <f>I15+J14</f>
        <v>46.54</v>
      </c>
      <c r="K15">
        <v>0</v>
      </c>
      <c r="L15" s="2">
        <f>K15+L14</f>
        <v>250</v>
      </c>
      <c r="N15">
        <v>2</v>
      </c>
      <c r="O15" s="2">
        <f>$E$25</f>
        <v>614.16</v>
      </c>
      <c r="P15" s="2">
        <f>O15+P14</f>
        <v>1228.32</v>
      </c>
      <c r="Q15" s="2">
        <f>$H$25</f>
        <v>364.92999999999995</v>
      </c>
      <c r="R15" s="2">
        <f>Q15+R14</f>
        <v>729.8599999999999</v>
      </c>
      <c r="S15" s="2">
        <f>$J$25</f>
        <v>338.86</v>
      </c>
      <c r="T15" s="2">
        <f>S15+T14</f>
        <v>677.72</v>
      </c>
      <c r="U15">
        <v>0</v>
      </c>
      <c r="V15" s="2">
        <f>U15+V14</f>
        <v>250</v>
      </c>
    </row>
    <row r="16" spans="3:22" x14ac:dyDescent="0.3">
      <c r="C16">
        <v>3</v>
      </c>
      <c r="D16" s="2">
        <f t="shared" si="0"/>
        <v>51.18</v>
      </c>
      <c r="E16" s="2">
        <f t="shared" si="1"/>
        <v>153.54</v>
      </c>
      <c r="F16" s="2">
        <f t="shared" ref="F16:F25" si="2">$D$4</f>
        <v>29.95</v>
      </c>
      <c r="G16" s="2"/>
      <c r="H16" s="2">
        <f t="shared" ref="H16:H25" si="3">F16+H15</f>
        <v>95.38</v>
      </c>
      <c r="I16" s="2">
        <f>$D$5</f>
        <v>18.27</v>
      </c>
      <c r="J16" s="2">
        <f t="shared" ref="J16:J25" si="4">I16+J15</f>
        <v>64.81</v>
      </c>
      <c r="K16">
        <v>0</v>
      </c>
      <c r="L16" s="2">
        <f t="shared" ref="L16:L25" si="5">K16+L15</f>
        <v>250</v>
      </c>
      <c r="N16">
        <v>3</v>
      </c>
      <c r="O16" s="2">
        <f>$E$25</f>
        <v>614.16</v>
      </c>
      <c r="P16" s="2">
        <f>O16+P15</f>
        <v>1842.48</v>
      </c>
      <c r="Q16" s="2">
        <f>$H$25</f>
        <v>364.92999999999995</v>
      </c>
      <c r="R16" s="2">
        <f>Q16+R15</f>
        <v>1094.79</v>
      </c>
      <c r="S16" s="2">
        <f>$J$25</f>
        <v>338.86</v>
      </c>
      <c r="T16" s="2">
        <f>S16+T15</f>
        <v>1016.58</v>
      </c>
      <c r="U16">
        <v>0</v>
      </c>
      <c r="V16" s="2">
        <f>U16+V15</f>
        <v>250</v>
      </c>
    </row>
    <row r="17" spans="3:22" x14ac:dyDescent="0.3">
      <c r="C17">
        <v>4</v>
      </c>
      <c r="D17" s="2">
        <f t="shared" si="0"/>
        <v>51.18</v>
      </c>
      <c r="E17" s="2">
        <f t="shared" si="1"/>
        <v>204.72</v>
      </c>
      <c r="F17" s="2">
        <f t="shared" si="2"/>
        <v>29.95</v>
      </c>
      <c r="G17" s="2"/>
      <c r="H17" s="2">
        <f t="shared" si="3"/>
        <v>125.33</v>
      </c>
      <c r="I17" s="2">
        <f>$D$5</f>
        <v>18.27</v>
      </c>
      <c r="J17" s="2">
        <f t="shared" si="4"/>
        <v>83.08</v>
      </c>
      <c r="K17">
        <v>0</v>
      </c>
      <c r="L17" s="2">
        <f t="shared" si="5"/>
        <v>250</v>
      </c>
      <c r="N17">
        <v>4</v>
      </c>
      <c r="O17" s="2">
        <f>$E$25</f>
        <v>614.16</v>
      </c>
      <c r="P17" s="2">
        <f>O17+P16</f>
        <v>2456.64</v>
      </c>
      <c r="Q17" s="2">
        <f>$H$25</f>
        <v>364.92999999999995</v>
      </c>
      <c r="R17" s="2">
        <f>Q17+R16</f>
        <v>1459.7199999999998</v>
      </c>
      <c r="S17" s="2">
        <f>$J$25</f>
        <v>338.86</v>
      </c>
      <c r="T17" s="2">
        <f>S17+T16</f>
        <v>1355.44</v>
      </c>
      <c r="U17">
        <v>0</v>
      </c>
      <c r="V17" s="2">
        <f>U17+V16</f>
        <v>250</v>
      </c>
    </row>
    <row r="18" spans="3:22" x14ac:dyDescent="0.3">
      <c r="C18">
        <v>5</v>
      </c>
      <c r="D18" s="2">
        <f t="shared" si="0"/>
        <v>51.18</v>
      </c>
      <c r="E18" s="2">
        <f t="shared" si="1"/>
        <v>255.9</v>
      </c>
      <c r="F18" s="2">
        <f t="shared" si="2"/>
        <v>29.95</v>
      </c>
      <c r="G18" s="2"/>
      <c r="H18" s="2">
        <f t="shared" si="3"/>
        <v>155.28</v>
      </c>
      <c r="I18" s="2">
        <f>$D$5</f>
        <v>18.27</v>
      </c>
      <c r="J18" s="2">
        <f t="shared" si="4"/>
        <v>101.35</v>
      </c>
      <c r="K18">
        <v>0</v>
      </c>
      <c r="L18" s="2">
        <f t="shared" si="5"/>
        <v>250</v>
      </c>
      <c r="N18">
        <v>5</v>
      </c>
      <c r="O18" s="2">
        <f>$E$25</f>
        <v>614.16</v>
      </c>
      <c r="P18" s="2">
        <f>O18+P17</f>
        <v>3070.7999999999997</v>
      </c>
      <c r="Q18" s="2">
        <f>$H$25</f>
        <v>364.92999999999995</v>
      </c>
      <c r="R18" s="2">
        <f>Q18+R17</f>
        <v>1824.6499999999996</v>
      </c>
      <c r="S18" s="2">
        <f>$J$25</f>
        <v>338.86</v>
      </c>
      <c r="T18" s="2">
        <f>S18+T17</f>
        <v>1694.3000000000002</v>
      </c>
      <c r="U18">
        <v>0</v>
      </c>
      <c r="V18" s="2">
        <f>U18+V17</f>
        <v>250</v>
      </c>
    </row>
    <row r="19" spans="3:22" x14ac:dyDescent="0.3">
      <c r="C19">
        <v>6</v>
      </c>
      <c r="D19" s="2">
        <f t="shared" si="0"/>
        <v>51.18</v>
      </c>
      <c r="E19" s="2">
        <f t="shared" si="1"/>
        <v>307.08</v>
      </c>
      <c r="F19" s="2">
        <f t="shared" si="2"/>
        <v>29.95</v>
      </c>
      <c r="G19" s="2"/>
      <c r="H19" s="2">
        <f t="shared" si="3"/>
        <v>185.23</v>
      </c>
      <c r="I19" s="2">
        <f>$D$5</f>
        <v>18.27</v>
      </c>
      <c r="J19" s="2">
        <f t="shared" si="4"/>
        <v>119.61999999999999</v>
      </c>
      <c r="K19">
        <v>0</v>
      </c>
      <c r="L19" s="2">
        <f t="shared" si="5"/>
        <v>250</v>
      </c>
    </row>
    <row r="20" spans="3:22" x14ac:dyDescent="0.3">
      <c r="C20">
        <v>7</v>
      </c>
      <c r="D20" s="2">
        <f t="shared" si="0"/>
        <v>51.18</v>
      </c>
      <c r="E20" s="2">
        <f t="shared" si="1"/>
        <v>358.26</v>
      </c>
      <c r="F20" s="2">
        <f t="shared" si="2"/>
        <v>29.95</v>
      </c>
      <c r="G20" s="2"/>
      <c r="H20" s="2">
        <f t="shared" si="3"/>
        <v>215.17999999999998</v>
      </c>
      <c r="I20" s="2">
        <f t="shared" ref="I20:I25" si="6">$D$6</f>
        <v>36.54</v>
      </c>
      <c r="J20" s="2">
        <f t="shared" si="4"/>
        <v>156.16</v>
      </c>
      <c r="K20">
        <v>0</v>
      </c>
      <c r="L20" s="2">
        <f t="shared" si="5"/>
        <v>250</v>
      </c>
    </row>
    <row r="21" spans="3:22" x14ac:dyDescent="0.3">
      <c r="C21">
        <v>8</v>
      </c>
      <c r="D21" s="2">
        <f t="shared" si="0"/>
        <v>51.18</v>
      </c>
      <c r="E21" s="2">
        <f t="shared" si="1"/>
        <v>409.44</v>
      </c>
      <c r="F21" s="2">
        <f t="shared" si="2"/>
        <v>29.95</v>
      </c>
      <c r="G21" s="2"/>
      <c r="H21" s="2">
        <f t="shared" si="3"/>
        <v>245.12999999999997</v>
      </c>
      <c r="I21" s="2">
        <f t="shared" si="6"/>
        <v>36.54</v>
      </c>
      <c r="J21" s="2">
        <f t="shared" si="4"/>
        <v>192.7</v>
      </c>
      <c r="K21">
        <v>0</v>
      </c>
      <c r="L21" s="2">
        <f t="shared" si="5"/>
        <v>250</v>
      </c>
    </row>
    <row r="22" spans="3:22" x14ac:dyDescent="0.3">
      <c r="C22">
        <v>9</v>
      </c>
      <c r="D22" s="2">
        <f t="shared" si="0"/>
        <v>51.18</v>
      </c>
      <c r="E22" s="2">
        <f t="shared" si="1"/>
        <v>460.62</v>
      </c>
      <c r="F22" s="2">
        <f t="shared" si="2"/>
        <v>29.95</v>
      </c>
      <c r="G22" s="2"/>
      <c r="H22" s="2">
        <f t="shared" si="3"/>
        <v>275.08</v>
      </c>
      <c r="I22" s="2">
        <f t="shared" si="6"/>
        <v>36.54</v>
      </c>
      <c r="J22" s="2">
        <f t="shared" si="4"/>
        <v>229.23999999999998</v>
      </c>
      <c r="K22">
        <v>0</v>
      </c>
      <c r="L22" s="2">
        <f t="shared" si="5"/>
        <v>250</v>
      </c>
    </row>
    <row r="23" spans="3:22" x14ac:dyDescent="0.3">
      <c r="C23">
        <v>10</v>
      </c>
      <c r="D23" s="2">
        <f t="shared" si="0"/>
        <v>51.18</v>
      </c>
      <c r="E23" s="2">
        <f t="shared" si="1"/>
        <v>511.8</v>
      </c>
      <c r="F23" s="2">
        <f t="shared" si="2"/>
        <v>29.95</v>
      </c>
      <c r="G23" s="2"/>
      <c r="H23" s="2">
        <f t="shared" si="3"/>
        <v>305.02999999999997</v>
      </c>
      <c r="I23" s="2">
        <f t="shared" si="6"/>
        <v>36.54</v>
      </c>
      <c r="J23" s="2">
        <f t="shared" si="4"/>
        <v>265.77999999999997</v>
      </c>
      <c r="K23">
        <v>0</v>
      </c>
      <c r="L23" s="2">
        <f t="shared" si="5"/>
        <v>250</v>
      </c>
    </row>
    <row r="24" spans="3:22" x14ac:dyDescent="0.3">
      <c r="C24">
        <v>11</v>
      </c>
      <c r="D24" s="2">
        <f t="shared" si="0"/>
        <v>51.18</v>
      </c>
      <c r="E24" s="2">
        <f t="shared" si="1"/>
        <v>562.98</v>
      </c>
      <c r="F24" s="2">
        <f t="shared" si="2"/>
        <v>29.95</v>
      </c>
      <c r="G24" s="2"/>
      <c r="H24" s="2">
        <f t="shared" si="3"/>
        <v>334.97999999999996</v>
      </c>
      <c r="I24" s="2">
        <f t="shared" si="6"/>
        <v>36.54</v>
      </c>
      <c r="J24" s="2">
        <f t="shared" si="4"/>
        <v>302.32</v>
      </c>
      <c r="K24">
        <v>0</v>
      </c>
      <c r="L24" s="2">
        <f t="shared" si="5"/>
        <v>250</v>
      </c>
    </row>
    <row r="25" spans="3:22" x14ac:dyDescent="0.3">
      <c r="C25">
        <v>12</v>
      </c>
      <c r="D25" s="2">
        <f t="shared" si="0"/>
        <v>51.18</v>
      </c>
      <c r="E25" s="2">
        <f t="shared" si="1"/>
        <v>614.16</v>
      </c>
      <c r="F25" s="2">
        <f t="shared" si="2"/>
        <v>29.95</v>
      </c>
      <c r="G25" s="2"/>
      <c r="H25" s="2">
        <f t="shared" si="3"/>
        <v>364.92999999999995</v>
      </c>
      <c r="I25" s="2">
        <f t="shared" si="6"/>
        <v>36.54</v>
      </c>
      <c r="J25" s="2">
        <f t="shared" si="4"/>
        <v>338.86</v>
      </c>
      <c r="K25">
        <v>0</v>
      </c>
      <c r="L25" s="2">
        <f t="shared" si="5"/>
        <v>250</v>
      </c>
    </row>
    <row r="27" spans="3:22" x14ac:dyDescent="0.3">
      <c r="C27" t="s">
        <v>10</v>
      </c>
      <c r="D27" t="s">
        <v>1</v>
      </c>
      <c r="F27" t="s">
        <v>0</v>
      </c>
      <c r="I27" t="s">
        <v>2</v>
      </c>
      <c r="K27" t="s">
        <v>6</v>
      </c>
    </row>
    <row r="28" spans="3:22" x14ac:dyDescent="0.3">
      <c r="C28">
        <v>1</v>
      </c>
      <c r="D28" s="2">
        <f>D3+J3</f>
        <v>545.53</v>
      </c>
      <c r="E28" s="2">
        <f>D28</f>
        <v>545.53</v>
      </c>
      <c r="F28" s="2">
        <f>D4+J4</f>
        <v>528.95000000000005</v>
      </c>
      <c r="G28" s="2"/>
      <c r="H28" s="2">
        <f>F28</f>
        <v>528.95000000000005</v>
      </c>
      <c r="I28" s="2">
        <f>D5+J5</f>
        <v>517.27</v>
      </c>
      <c r="J28" s="2">
        <f>I28</f>
        <v>517.27</v>
      </c>
      <c r="K28" s="2">
        <f>E7+J7</f>
        <v>529.99</v>
      </c>
      <c r="L28" s="2">
        <f>K28</f>
        <v>529.99</v>
      </c>
    </row>
    <row r="29" spans="3:22" x14ac:dyDescent="0.3">
      <c r="C29">
        <v>2</v>
      </c>
      <c r="D29" s="2">
        <f>$D$3</f>
        <v>38.04</v>
      </c>
      <c r="E29" s="2">
        <f t="shared" ref="E29:E39" si="7">D29+E28</f>
        <v>583.56999999999994</v>
      </c>
      <c r="F29" s="2">
        <f>$D$4</f>
        <v>29.95</v>
      </c>
      <c r="G29" s="2"/>
      <c r="H29" s="2">
        <f>F29+H28</f>
        <v>558.90000000000009</v>
      </c>
      <c r="I29" s="2">
        <f>$D$5</f>
        <v>18.27</v>
      </c>
      <c r="J29" s="2">
        <f>I29+J28</f>
        <v>535.54</v>
      </c>
      <c r="K29">
        <v>0</v>
      </c>
      <c r="L29" s="2">
        <f>K29+L28</f>
        <v>529.99</v>
      </c>
    </row>
    <row r="30" spans="3:22" x14ac:dyDescent="0.3">
      <c r="C30">
        <v>3</v>
      </c>
      <c r="D30" s="2">
        <f t="shared" ref="D30:D39" si="8">$D$3</f>
        <v>38.04</v>
      </c>
      <c r="E30" s="2">
        <f t="shared" si="7"/>
        <v>621.6099999999999</v>
      </c>
      <c r="F30" s="2">
        <f t="shared" ref="F30:F39" si="9">$D$4</f>
        <v>29.95</v>
      </c>
      <c r="G30" s="2"/>
      <c r="H30" s="2">
        <f t="shared" ref="H30:H39" si="10">F30+H29</f>
        <v>588.85000000000014</v>
      </c>
      <c r="I30" s="2">
        <f>$D$5</f>
        <v>18.27</v>
      </c>
      <c r="J30" s="2">
        <f t="shared" ref="J30:J39" si="11">I30+J29</f>
        <v>553.80999999999995</v>
      </c>
      <c r="K30">
        <v>0</v>
      </c>
      <c r="L30" s="2">
        <f t="shared" ref="L30:L39" si="12">K30+L29</f>
        <v>529.99</v>
      </c>
    </row>
    <row r="31" spans="3:22" x14ac:dyDescent="0.3">
      <c r="C31">
        <v>4</v>
      </c>
      <c r="D31" s="2">
        <f t="shared" si="8"/>
        <v>38.04</v>
      </c>
      <c r="E31" s="2">
        <f t="shared" si="7"/>
        <v>659.64999999999986</v>
      </c>
      <c r="F31" s="2">
        <f t="shared" si="9"/>
        <v>29.95</v>
      </c>
      <c r="G31" s="2"/>
      <c r="H31" s="2">
        <f t="shared" si="10"/>
        <v>618.80000000000018</v>
      </c>
      <c r="I31" s="2">
        <f>$D$5</f>
        <v>18.27</v>
      </c>
      <c r="J31" s="2">
        <f t="shared" si="11"/>
        <v>572.07999999999993</v>
      </c>
      <c r="K31">
        <v>0</v>
      </c>
      <c r="L31" s="2">
        <f t="shared" si="12"/>
        <v>529.99</v>
      </c>
    </row>
    <row r="32" spans="3:22" x14ac:dyDescent="0.3">
      <c r="C32">
        <v>5</v>
      </c>
      <c r="D32" s="2">
        <f t="shared" si="8"/>
        <v>38.04</v>
      </c>
      <c r="E32" s="2">
        <f t="shared" si="7"/>
        <v>697.68999999999983</v>
      </c>
      <c r="F32" s="2">
        <f t="shared" si="9"/>
        <v>29.95</v>
      </c>
      <c r="G32" s="2"/>
      <c r="H32" s="2">
        <f t="shared" si="10"/>
        <v>648.75000000000023</v>
      </c>
      <c r="I32" s="2">
        <f>$D$5</f>
        <v>18.27</v>
      </c>
      <c r="J32" s="2">
        <f t="shared" si="11"/>
        <v>590.34999999999991</v>
      </c>
      <c r="K32">
        <v>0</v>
      </c>
      <c r="L32" s="2">
        <f t="shared" si="12"/>
        <v>529.99</v>
      </c>
    </row>
    <row r="33" spans="3:12" x14ac:dyDescent="0.3">
      <c r="C33">
        <v>6</v>
      </c>
      <c r="D33" s="2">
        <f t="shared" si="8"/>
        <v>38.04</v>
      </c>
      <c r="E33" s="2">
        <f t="shared" si="7"/>
        <v>735.72999999999979</v>
      </c>
      <c r="F33" s="2">
        <f t="shared" si="9"/>
        <v>29.95</v>
      </c>
      <c r="G33" s="2"/>
      <c r="H33" s="2">
        <f t="shared" si="10"/>
        <v>678.70000000000027</v>
      </c>
      <c r="I33" s="2">
        <f>$D$5</f>
        <v>18.27</v>
      </c>
      <c r="J33" s="2">
        <f t="shared" si="11"/>
        <v>608.61999999999989</v>
      </c>
      <c r="K33">
        <v>0</v>
      </c>
      <c r="L33" s="2">
        <f t="shared" si="12"/>
        <v>529.99</v>
      </c>
    </row>
    <row r="34" spans="3:12" x14ac:dyDescent="0.3">
      <c r="C34">
        <v>7</v>
      </c>
      <c r="D34" s="2">
        <f t="shared" si="8"/>
        <v>38.04</v>
      </c>
      <c r="E34" s="2">
        <f t="shared" si="7"/>
        <v>773.76999999999975</v>
      </c>
      <c r="F34" s="2">
        <f t="shared" si="9"/>
        <v>29.95</v>
      </c>
      <c r="G34" s="2"/>
      <c r="H34" s="2">
        <f t="shared" si="10"/>
        <v>708.65000000000032</v>
      </c>
      <c r="I34" s="2">
        <f t="shared" ref="I34:I39" si="13">$D$6</f>
        <v>36.54</v>
      </c>
      <c r="J34" s="2">
        <f t="shared" si="11"/>
        <v>645.15999999999985</v>
      </c>
      <c r="K34">
        <v>0</v>
      </c>
      <c r="L34" s="2">
        <f t="shared" si="12"/>
        <v>529.99</v>
      </c>
    </row>
    <row r="35" spans="3:12" x14ac:dyDescent="0.3">
      <c r="C35">
        <v>8</v>
      </c>
      <c r="D35" s="2">
        <f t="shared" si="8"/>
        <v>38.04</v>
      </c>
      <c r="E35" s="2">
        <f t="shared" si="7"/>
        <v>811.80999999999972</v>
      </c>
      <c r="F35" s="2">
        <f t="shared" si="9"/>
        <v>29.95</v>
      </c>
      <c r="G35" s="2"/>
      <c r="H35" s="2">
        <f t="shared" si="10"/>
        <v>738.60000000000036</v>
      </c>
      <c r="I35" s="2">
        <f t="shared" si="13"/>
        <v>36.54</v>
      </c>
      <c r="J35" s="2">
        <f t="shared" si="11"/>
        <v>681.69999999999982</v>
      </c>
      <c r="K35">
        <v>0</v>
      </c>
      <c r="L35" s="2">
        <f t="shared" si="12"/>
        <v>529.99</v>
      </c>
    </row>
    <row r="36" spans="3:12" x14ac:dyDescent="0.3">
      <c r="C36">
        <v>9</v>
      </c>
      <c r="D36" s="2">
        <f t="shared" si="8"/>
        <v>38.04</v>
      </c>
      <c r="E36" s="2">
        <f t="shared" si="7"/>
        <v>849.84999999999968</v>
      </c>
      <c r="F36" s="2">
        <f t="shared" si="9"/>
        <v>29.95</v>
      </c>
      <c r="G36" s="2"/>
      <c r="H36" s="2">
        <f t="shared" si="10"/>
        <v>768.55000000000041</v>
      </c>
      <c r="I36" s="2">
        <f t="shared" si="13"/>
        <v>36.54</v>
      </c>
      <c r="J36" s="2">
        <f t="shared" si="11"/>
        <v>718.23999999999978</v>
      </c>
      <c r="K36">
        <v>0</v>
      </c>
      <c r="L36" s="2">
        <f t="shared" si="12"/>
        <v>529.99</v>
      </c>
    </row>
    <row r="37" spans="3:12" x14ac:dyDescent="0.3">
      <c r="C37">
        <v>10</v>
      </c>
      <c r="D37" s="2">
        <f t="shared" si="8"/>
        <v>38.04</v>
      </c>
      <c r="E37" s="2">
        <f t="shared" si="7"/>
        <v>887.88999999999965</v>
      </c>
      <c r="F37" s="2">
        <f t="shared" si="9"/>
        <v>29.95</v>
      </c>
      <c r="G37" s="2"/>
      <c r="H37" s="2">
        <f t="shared" si="10"/>
        <v>798.50000000000045</v>
      </c>
      <c r="I37" s="2">
        <f t="shared" si="13"/>
        <v>36.54</v>
      </c>
      <c r="J37" s="2">
        <f t="shared" si="11"/>
        <v>754.77999999999975</v>
      </c>
      <c r="K37">
        <v>0</v>
      </c>
      <c r="L37" s="2">
        <f t="shared" si="12"/>
        <v>529.99</v>
      </c>
    </row>
    <row r="38" spans="3:12" x14ac:dyDescent="0.3">
      <c r="C38">
        <v>11</v>
      </c>
      <c r="D38" s="2">
        <f t="shared" si="8"/>
        <v>38.04</v>
      </c>
      <c r="E38" s="2">
        <f t="shared" si="7"/>
        <v>925.92999999999961</v>
      </c>
      <c r="F38" s="2">
        <f t="shared" si="9"/>
        <v>29.95</v>
      </c>
      <c r="G38" s="2"/>
      <c r="H38" s="2">
        <f t="shared" si="10"/>
        <v>828.4500000000005</v>
      </c>
      <c r="I38" s="2">
        <f t="shared" si="13"/>
        <v>36.54</v>
      </c>
      <c r="J38" s="2">
        <f t="shared" si="11"/>
        <v>791.31999999999971</v>
      </c>
      <c r="K38">
        <v>0</v>
      </c>
      <c r="L38" s="2">
        <f t="shared" si="12"/>
        <v>529.99</v>
      </c>
    </row>
    <row r="39" spans="3:12" x14ac:dyDescent="0.3">
      <c r="C39">
        <v>12</v>
      </c>
      <c r="D39" s="2">
        <f t="shared" si="8"/>
        <v>38.04</v>
      </c>
      <c r="E39" s="2">
        <f t="shared" si="7"/>
        <v>963.96999999999957</v>
      </c>
      <c r="F39" s="2">
        <f t="shared" si="9"/>
        <v>29.95</v>
      </c>
      <c r="G39" s="2"/>
      <c r="H39" s="2">
        <f t="shared" si="10"/>
        <v>858.40000000000055</v>
      </c>
      <c r="I39" s="2">
        <f t="shared" si="13"/>
        <v>36.54</v>
      </c>
      <c r="J39" s="2">
        <f t="shared" si="11"/>
        <v>827.85999999999967</v>
      </c>
      <c r="K39">
        <v>0</v>
      </c>
      <c r="L39" s="2">
        <f t="shared" si="12"/>
        <v>529.99</v>
      </c>
    </row>
    <row r="45" spans="3:12" x14ac:dyDescent="0.3">
      <c r="D45" t="s">
        <v>12</v>
      </c>
    </row>
    <row r="46" spans="3:12" x14ac:dyDescent="0.3">
      <c r="C46" t="s">
        <v>11</v>
      </c>
      <c r="D46" t="s">
        <v>14</v>
      </c>
      <c r="E46" t="s">
        <v>15</v>
      </c>
    </row>
    <row r="47" spans="3:12" x14ac:dyDescent="0.3">
      <c r="C47" t="s">
        <v>13</v>
      </c>
      <c r="D47" s="1">
        <v>50</v>
      </c>
      <c r="E47" s="1">
        <v>200</v>
      </c>
    </row>
    <row r="48" spans="3:12" x14ac:dyDescent="0.3">
      <c r="C48" t="s">
        <v>6</v>
      </c>
      <c r="D48" s="1">
        <v>34.99</v>
      </c>
      <c r="E48" s="1">
        <v>195.99</v>
      </c>
    </row>
    <row r="49" spans="3:16" x14ac:dyDescent="0.3">
      <c r="C49" t="s">
        <v>16</v>
      </c>
      <c r="D49" s="1">
        <v>25</v>
      </c>
      <c r="E49" s="1">
        <v>50</v>
      </c>
    </row>
    <row r="51" spans="3:16" x14ac:dyDescent="0.3">
      <c r="D51" s="2">
        <f>SUM(D47:D49)</f>
        <v>109.99000000000001</v>
      </c>
      <c r="E51" s="2">
        <f>SUM(E47:E49)</f>
        <v>445.99</v>
      </c>
    </row>
    <row r="59" spans="3:16" ht="15" thickBot="1" x14ac:dyDescent="0.35"/>
    <row r="60" spans="3:16" ht="26.4" customHeight="1" thickBot="1" x14ac:dyDescent="0.35">
      <c r="C60" s="3" t="s">
        <v>11</v>
      </c>
      <c r="D60" s="4" t="s">
        <v>14</v>
      </c>
      <c r="E60" s="5" t="s">
        <v>15</v>
      </c>
      <c r="N60" s="3" t="s">
        <v>11</v>
      </c>
      <c r="O60" s="4" t="s">
        <v>14</v>
      </c>
      <c r="P60" s="5" t="s">
        <v>15</v>
      </c>
    </row>
    <row r="61" spans="3:16" ht="23.4" customHeight="1" x14ac:dyDescent="0.3">
      <c r="C61" s="6" t="s">
        <v>13</v>
      </c>
      <c r="D61" s="7">
        <v>50</v>
      </c>
      <c r="E61" s="8">
        <v>200</v>
      </c>
      <c r="N61" s="6" t="s">
        <v>13</v>
      </c>
      <c r="O61" s="7">
        <v>50</v>
      </c>
      <c r="P61" s="8">
        <v>200</v>
      </c>
    </row>
    <row r="62" spans="3:16" ht="23.4" customHeight="1" x14ac:dyDescent="0.3">
      <c r="C62" s="9" t="s">
        <v>6</v>
      </c>
      <c r="D62" s="10">
        <v>34.99</v>
      </c>
      <c r="E62" s="11">
        <v>195.99</v>
      </c>
      <c r="N62" s="9" t="s">
        <v>6</v>
      </c>
      <c r="O62" s="10">
        <v>34.99</v>
      </c>
      <c r="P62" s="11">
        <v>195.99</v>
      </c>
    </row>
    <row r="63" spans="3:16" ht="23.4" customHeight="1" x14ac:dyDescent="0.3">
      <c r="C63" s="9" t="s">
        <v>16</v>
      </c>
      <c r="D63" s="10">
        <v>25</v>
      </c>
      <c r="E63" s="11">
        <v>50</v>
      </c>
      <c r="N63" s="9" t="s">
        <v>16</v>
      </c>
      <c r="O63" s="10">
        <v>25</v>
      </c>
      <c r="P63" s="11">
        <v>50</v>
      </c>
    </row>
    <row r="64" spans="3:16" ht="23.4" customHeight="1" thickBot="1" x14ac:dyDescent="0.35">
      <c r="C64" s="12" t="s">
        <v>17</v>
      </c>
      <c r="D64" s="13">
        <v>109.99000000000001</v>
      </c>
      <c r="E64" s="14">
        <v>445.99</v>
      </c>
      <c r="N64" s="12" t="s">
        <v>17</v>
      </c>
      <c r="O64" s="13">
        <v>109.99000000000001</v>
      </c>
      <c r="P64" s="14">
        <v>445.99</v>
      </c>
    </row>
    <row r="66" spans="3:10" x14ac:dyDescent="0.3">
      <c r="C66" t="s">
        <v>24</v>
      </c>
      <c r="D66">
        <v>135.19999999999999</v>
      </c>
      <c r="E66">
        <v>163.06</v>
      </c>
      <c r="F66">
        <v>189.15</v>
      </c>
      <c r="H66">
        <v>217.15</v>
      </c>
      <c r="I66">
        <v>247.74</v>
      </c>
      <c r="J66">
        <v>284.77999999999997</v>
      </c>
    </row>
    <row r="67" spans="3:10" x14ac:dyDescent="0.3">
      <c r="C67" t="s">
        <v>25</v>
      </c>
      <c r="D67">
        <v>105.65</v>
      </c>
      <c r="E67">
        <v>122.4</v>
      </c>
      <c r="F67">
        <v>132.66999999999999</v>
      </c>
      <c r="H67">
        <v>141.81</v>
      </c>
      <c r="I67">
        <v>149.84</v>
      </c>
      <c r="J67">
        <v>160.68</v>
      </c>
    </row>
    <row r="68" spans="3:10" x14ac:dyDescent="0.3">
      <c r="C68" t="s">
        <v>26</v>
      </c>
      <c r="D68">
        <v>77.150000000000006</v>
      </c>
      <c r="E68">
        <v>81.739999999999995</v>
      </c>
      <c r="F68">
        <v>84.09</v>
      </c>
      <c r="H68">
        <v>84.65</v>
      </c>
      <c r="I68">
        <v>83.61</v>
      </c>
      <c r="J68">
        <v>85.13</v>
      </c>
    </row>
    <row r="69" spans="3:10" x14ac:dyDescent="0.3">
      <c r="C69" t="s">
        <v>27</v>
      </c>
      <c r="D69">
        <v>24.51</v>
      </c>
      <c r="E69">
        <v>28.63</v>
      </c>
      <c r="F69">
        <v>33.659999999999997</v>
      </c>
      <c r="H69">
        <v>37.770000000000003</v>
      </c>
      <c r="I69">
        <v>40.47</v>
      </c>
      <c r="J69">
        <v>45.57</v>
      </c>
    </row>
    <row r="70" spans="3:10" x14ac:dyDescent="0.3">
      <c r="C70" t="s">
        <v>28</v>
      </c>
      <c r="D70">
        <v>18.36</v>
      </c>
      <c r="E70">
        <v>19.09</v>
      </c>
      <c r="F70">
        <v>21.58</v>
      </c>
      <c r="H70">
        <v>22.7</v>
      </c>
      <c r="I70">
        <v>21.92</v>
      </c>
      <c r="J70">
        <v>23.38</v>
      </c>
    </row>
    <row r="71" spans="3:10" x14ac:dyDescent="0.3">
      <c r="C71" t="s">
        <v>29</v>
      </c>
      <c r="D71">
        <v>360.87</v>
      </c>
      <c r="E71">
        <v>414.91</v>
      </c>
      <c r="F71">
        <v>461.15</v>
      </c>
      <c r="H71">
        <v>503.08</v>
      </c>
      <c r="I71">
        <v>543.58000000000004</v>
      </c>
      <c r="J71">
        <v>599.54</v>
      </c>
    </row>
    <row r="73" spans="3:10" x14ac:dyDescent="0.3">
      <c r="C73" t="s">
        <v>18</v>
      </c>
      <c r="D73" s="15">
        <v>0.3962</v>
      </c>
      <c r="E73" s="15">
        <v>0.38290000000000002</v>
      </c>
      <c r="F73" s="15">
        <v>0.38150000000000001</v>
      </c>
      <c r="G73" s="15"/>
      <c r="H73" s="15">
        <v>0.38700000000000001</v>
      </c>
      <c r="I73" s="15">
        <v>0.39179999999999998</v>
      </c>
      <c r="J73" s="15">
        <v>0.38740000000000002</v>
      </c>
    </row>
    <row r="74" spans="3:10" x14ac:dyDescent="0.3">
      <c r="C74" t="s">
        <v>19</v>
      </c>
      <c r="D74" s="15">
        <v>0.26279999999999998</v>
      </c>
      <c r="E74" s="15">
        <v>0.24629999999999999</v>
      </c>
      <c r="F74" s="15">
        <v>0.23710000000000001</v>
      </c>
      <c r="G74" s="15"/>
      <c r="H74" s="15">
        <v>0.2306</v>
      </c>
      <c r="I74" s="15">
        <v>0.22559999999999999</v>
      </c>
      <c r="J74" s="15">
        <v>0.21329999999999999</v>
      </c>
    </row>
    <row r="75" spans="3:10" x14ac:dyDescent="0.3">
      <c r="C75" t="s">
        <v>20</v>
      </c>
      <c r="D75" s="15">
        <v>0.1799</v>
      </c>
      <c r="E75" s="15">
        <v>0.19689999999999999</v>
      </c>
      <c r="F75" s="15">
        <v>0.19650000000000001</v>
      </c>
      <c r="G75" s="15"/>
      <c r="H75" s="15">
        <v>0.2031</v>
      </c>
      <c r="I75" s="15">
        <v>0.20380000000000001</v>
      </c>
      <c r="J75" s="15">
        <v>0.2029</v>
      </c>
    </row>
    <row r="76" spans="3:10" x14ac:dyDescent="0.3">
      <c r="C76" t="s">
        <v>21</v>
      </c>
      <c r="D76" s="15">
        <v>9.6600000000000005E-2</v>
      </c>
      <c r="E76" s="15">
        <v>0.1018</v>
      </c>
      <c r="F76" s="15">
        <v>0.1028</v>
      </c>
      <c r="G76" s="15"/>
      <c r="H76" s="15">
        <v>9.8500000000000004E-2</v>
      </c>
      <c r="I76" s="15">
        <v>9.9900000000000003E-2</v>
      </c>
      <c r="J76" s="15">
        <v>9.4200000000000006E-2</v>
      </c>
    </row>
    <row r="77" spans="3:10" x14ac:dyDescent="0.3">
      <c r="C77" t="s">
        <v>22</v>
      </c>
      <c r="D77" s="15">
        <v>5.5199999999999999E-2</v>
      </c>
      <c r="E77" s="15">
        <v>6.2399999999999997E-2</v>
      </c>
      <c r="F77" s="15">
        <v>7.2300000000000003E-2</v>
      </c>
      <c r="G77" s="15"/>
      <c r="H77" s="15">
        <v>7.1300000000000002E-2</v>
      </c>
      <c r="I77" s="15">
        <v>6.9599999999999995E-2</v>
      </c>
      <c r="J77" s="15">
        <v>9.3399999999999997E-2</v>
      </c>
    </row>
    <row r="78" spans="3:10" x14ac:dyDescent="0.3">
      <c r="C78" t="s">
        <v>23</v>
      </c>
      <c r="D78" s="15">
        <v>9.2999999999999992E-3</v>
      </c>
      <c r="E78" s="15">
        <v>9.7000000000000003E-3</v>
      </c>
      <c r="F78" s="15">
        <v>9.7999999999999997E-3</v>
      </c>
      <c r="G78" s="15"/>
      <c r="H78" s="15">
        <v>9.4999999999999998E-3</v>
      </c>
      <c r="I78" s="15">
        <v>9.2999999999999992E-3</v>
      </c>
      <c r="J78" s="15">
        <v>8.8000000000000005E-3</v>
      </c>
    </row>
    <row r="83" spans="3:4" x14ac:dyDescent="0.3">
      <c r="C83" t="s">
        <v>18</v>
      </c>
      <c r="D83" s="15">
        <v>0.38740000000000002</v>
      </c>
    </row>
    <row r="84" spans="3:4" x14ac:dyDescent="0.3">
      <c r="C84" t="s">
        <v>19</v>
      </c>
      <c r="D84" s="15">
        <v>0.21329999999999999</v>
      </c>
    </row>
    <row r="85" spans="3:4" x14ac:dyDescent="0.3">
      <c r="C85" t="s">
        <v>20</v>
      </c>
      <c r="D85" s="15">
        <v>0.2029</v>
      </c>
    </row>
    <row r="86" spans="3:4" x14ac:dyDescent="0.3">
      <c r="C86" t="s">
        <v>21</v>
      </c>
      <c r="D86" s="15">
        <v>9.4200000000000006E-2</v>
      </c>
    </row>
    <row r="87" spans="3:4" x14ac:dyDescent="0.3">
      <c r="C87" t="s">
        <v>22</v>
      </c>
      <c r="D87" s="15">
        <v>9.3399999999999997E-2</v>
      </c>
    </row>
    <row r="88" spans="3:4" x14ac:dyDescent="0.3">
      <c r="C88" t="s">
        <v>23</v>
      </c>
      <c r="D88" s="15">
        <v>8.8000000000000005E-3</v>
      </c>
    </row>
    <row r="106" spans="2:13" x14ac:dyDescent="0.3">
      <c r="B106" t="s">
        <v>39</v>
      </c>
      <c r="C106">
        <v>245000000</v>
      </c>
    </row>
    <row r="107" spans="2:13" x14ac:dyDescent="0.3">
      <c r="B107" t="s">
        <v>25</v>
      </c>
      <c r="C107">
        <v>160680000</v>
      </c>
    </row>
    <row r="108" spans="2:13" x14ac:dyDescent="0.3">
      <c r="B108" t="s">
        <v>40</v>
      </c>
      <c r="C108">
        <v>85130000</v>
      </c>
    </row>
    <row r="112" spans="2:13" x14ac:dyDescent="0.3">
      <c r="H112" t="s">
        <v>31</v>
      </c>
      <c r="I112" t="s">
        <v>2</v>
      </c>
      <c r="J112" t="s">
        <v>6</v>
      </c>
      <c r="K112" t="s">
        <v>33</v>
      </c>
      <c r="L112" t="s">
        <v>38</v>
      </c>
      <c r="M112" t="s">
        <v>34</v>
      </c>
    </row>
    <row r="113" spans="2:13" x14ac:dyDescent="0.3">
      <c r="B113" t="s">
        <v>31</v>
      </c>
      <c r="C113">
        <v>234000000</v>
      </c>
      <c r="D113">
        <f>D83*$C$108</f>
        <v>32979362.000000004</v>
      </c>
      <c r="F113">
        <v>1</v>
      </c>
      <c r="G113">
        <f>$C$116*(1+$C$120)^(F113-1)</f>
        <v>5.0000000000000001E-3</v>
      </c>
      <c r="H113" s="16">
        <f>$D$113*G113</f>
        <v>164896.81000000003</v>
      </c>
      <c r="I113" s="16">
        <f>$D$114*G113</f>
        <v>90791.145000000004</v>
      </c>
      <c r="J113" s="16">
        <f>$D$115*G113</f>
        <v>86364.384999999995</v>
      </c>
      <c r="K113" s="1">
        <f>$C$119+$C$117*(SUM(H113:J113))+5000000</f>
        <v>193128787</v>
      </c>
      <c r="L113" s="1">
        <f>$C$118*(SUM(H113:J113))</f>
        <v>204889351.66000003</v>
      </c>
      <c r="M113" s="2">
        <f>L113-K113</f>
        <v>11760564.660000026</v>
      </c>
    </row>
    <row r="114" spans="2:13" x14ac:dyDescent="0.3">
      <c r="B114" t="s">
        <v>2</v>
      </c>
      <c r="C114">
        <v>126000000</v>
      </c>
      <c r="D114">
        <f>D84*$C$108</f>
        <v>18158229</v>
      </c>
      <c r="F114">
        <v>2</v>
      </c>
      <c r="G114">
        <f t="shared" ref="G114:G122" si="14">$C$116*(1+$C$120)^(F114-1)</f>
        <v>5.5000000000000005E-3</v>
      </c>
      <c r="H114" s="16">
        <f t="shared" ref="H114:H122" si="15">$D$113*G114</f>
        <v>181386.49100000004</v>
      </c>
      <c r="I114" s="16">
        <f t="shared" ref="I114:I122" si="16">$D$114*G114</f>
        <v>99870.259500000015</v>
      </c>
      <c r="J114" s="16">
        <f t="shared" ref="J114:J122" si="17">$D$115*G114</f>
        <v>95000.823500000013</v>
      </c>
      <c r="K114" s="1">
        <f t="shared" ref="K114:K122" si="18">$C$119+$C$117*(SUM(H114:J114))</f>
        <v>206941665.70000005</v>
      </c>
      <c r="L114" s="1">
        <f t="shared" ref="L114:L122" si="19">$C$118*(SUM(H114:J114))</f>
        <v>225378286.82600003</v>
      </c>
      <c r="M114" s="2">
        <f t="shared" ref="M114:M122" si="20">L114-K114</f>
        <v>18436621.125999987</v>
      </c>
    </row>
    <row r="115" spans="2:13" x14ac:dyDescent="0.3">
      <c r="B115" t="s">
        <v>6</v>
      </c>
      <c r="C115">
        <v>120000000</v>
      </c>
      <c r="D115">
        <f>D85*$C$108</f>
        <v>17272877</v>
      </c>
      <c r="F115">
        <v>3</v>
      </c>
      <c r="G115">
        <f t="shared" si="14"/>
        <v>6.0500000000000007E-3</v>
      </c>
      <c r="H115" s="16">
        <f t="shared" si="15"/>
        <v>199525.14010000005</v>
      </c>
      <c r="I115" s="16">
        <f t="shared" si="16"/>
        <v>109857.28545000001</v>
      </c>
      <c r="J115" s="16">
        <f t="shared" si="17"/>
        <v>104500.90585000001</v>
      </c>
      <c r="K115" s="1">
        <f t="shared" si="18"/>
        <v>227635832.27000001</v>
      </c>
      <c r="L115" s="1">
        <f t="shared" si="19"/>
        <v>247916115.50860003</v>
      </c>
      <c r="M115" s="2">
        <f t="shared" si="20"/>
        <v>20280283.238600016</v>
      </c>
    </row>
    <row r="116" spans="2:13" x14ac:dyDescent="0.3">
      <c r="B116" t="s">
        <v>32</v>
      </c>
      <c r="C116">
        <v>5.0000000000000001E-3</v>
      </c>
      <c r="F116">
        <v>4</v>
      </c>
      <c r="G116">
        <f t="shared" si="14"/>
        <v>6.6550000000000021E-3</v>
      </c>
      <c r="H116" s="16">
        <f t="shared" si="15"/>
        <v>219477.65411000009</v>
      </c>
      <c r="I116" s="16">
        <f t="shared" si="16"/>
        <v>120843.01399500003</v>
      </c>
      <c r="J116" s="16">
        <f t="shared" si="17"/>
        <v>114950.99643500004</v>
      </c>
      <c r="K116" s="1">
        <f t="shared" si="18"/>
        <v>250399415.49700007</v>
      </c>
      <c r="L116" s="1">
        <f t="shared" si="19"/>
        <v>272707727.0594601</v>
      </c>
      <c r="M116" s="2">
        <f t="shared" si="20"/>
        <v>22308311.562460035</v>
      </c>
    </row>
    <row r="117" spans="2:13" x14ac:dyDescent="0.3">
      <c r="B117" t="s">
        <v>35</v>
      </c>
      <c r="C117">
        <v>550</v>
      </c>
      <c r="F117">
        <v>5</v>
      </c>
      <c r="G117">
        <f t="shared" si="14"/>
        <v>7.3205000000000024E-3</v>
      </c>
      <c r="H117" s="16">
        <f t="shared" si="15"/>
        <v>241425.41952100009</v>
      </c>
      <c r="I117" s="16">
        <f t="shared" si="16"/>
        <v>132927.31539450004</v>
      </c>
      <c r="J117" s="16">
        <f t="shared" si="17"/>
        <v>126446.09607850004</v>
      </c>
      <c r="K117" s="1">
        <f t="shared" si="18"/>
        <v>275439357.04670012</v>
      </c>
      <c r="L117" s="1">
        <f t="shared" si="19"/>
        <v>299978499.76540613</v>
      </c>
      <c r="M117" s="2">
        <f t="shared" si="20"/>
        <v>24539142.718706012</v>
      </c>
    </row>
    <row r="118" spans="2:13" x14ac:dyDescent="0.3">
      <c r="B118" t="s">
        <v>36</v>
      </c>
      <c r="C118">
        <v>599</v>
      </c>
      <c r="F118">
        <v>6</v>
      </c>
      <c r="G118">
        <f t="shared" si="14"/>
        <v>8.0525500000000021E-3</v>
      </c>
      <c r="H118" s="16">
        <f t="shared" si="15"/>
        <v>265567.96147310012</v>
      </c>
      <c r="I118" s="16">
        <f t="shared" si="16"/>
        <v>146220.04693395004</v>
      </c>
      <c r="J118" s="16">
        <f t="shared" si="17"/>
        <v>139090.70568635003</v>
      </c>
      <c r="K118" s="1">
        <f t="shared" si="18"/>
        <v>302983292.75137007</v>
      </c>
      <c r="L118" s="1">
        <f t="shared" si="19"/>
        <v>329976349.7419467</v>
      </c>
      <c r="M118" s="2">
        <f t="shared" si="20"/>
        <v>26993056.990576625</v>
      </c>
    </row>
    <row r="119" spans="2:13" x14ac:dyDescent="0.3">
      <c r="B119" t="s">
        <v>37</v>
      </c>
      <c r="F119">
        <v>7</v>
      </c>
      <c r="G119">
        <f t="shared" si="14"/>
        <v>8.857805000000005E-3</v>
      </c>
      <c r="H119" s="16">
        <f t="shared" si="15"/>
        <v>292124.75762041018</v>
      </c>
      <c r="I119" s="16">
        <f t="shared" si="16"/>
        <v>160842.05162734509</v>
      </c>
      <c r="J119" s="16">
        <f t="shared" si="17"/>
        <v>152999.77625498507</v>
      </c>
      <c r="K119" s="1">
        <f t="shared" si="18"/>
        <v>333281622.0265072</v>
      </c>
      <c r="L119" s="1">
        <f t="shared" si="19"/>
        <v>362973984.71614146</v>
      </c>
      <c r="M119" s="2">
        <f t="shared" si="20"/>
        <v>29692362.689634264</v>
      </c>
    </row>
    <row r="120" spans="2:13" x14ac:dyDescent="0.3">
      <c r="B120" t="s">
        <v>41</v>
      </c>
      <c r="C120">
        <v>0.1</v>
      </c>
      <c r="F120">
        <v>8</v>
      </c>
      <c r="G120">
        <f t="shared" si="14"/>
        <v>9.7435855000000057E-3</v>
      </c>
      <c r="H120" s="16">
        <f t="shared" si="15"/>
        <v>321337.23338245123</v>
      </c>
      <c r="I120" s="16">
        <f t="shared" si="16"/>
        <v>176926.25679007961</v>
      </c>
      <c r="J120" s="16">
        <f t="shared" si="17"/>
        <v>168299.75388048359</v>
      </c>
      <c r="K120" s="1">
        <f t="shared" si="18"/>
        <v>366609784.22915792</v>
      </c>
      <c r="L120" s="1">
        <f t="shared" si="19"/>
        <v>399271383.18775564</v>
      </c>
      <c r="M120" s="2">
        <f t="shared" si="20"/>
        <v>32661598.95859772</v>
      </c>
    </row>
    <row r="121" spans="2:13" x14ac:dyDescent="0.3">
      <c r="F121">
        <v>9</v>
      </c>
      <c r="G121">
        <f t="shared" si="14"/>
        <v>1.0717944050000006E-2</v>
      </c>
      <c r="H121" s="16">
        <f t="shared" si="15"/>
        <v>353470.95672069635</v>
      </c>
      <c r="I121" s="16">
        <f t="shared" si="16"/>
        <v>194618.88246908755</v>
      </c>
      <c r="J121" s="16">
        <f t="shared" si="17"/>
        <v>185129.72926853196</v>
      </c>
      <c r="K121" s="1">
        <f t="shared" si="18"/>
        <v>403270762.65207374</v>
      </c>
      <c r="L121" s="1">
        <f t="shared" si="19"/>
        <v>439198521.50653124</v>
      </c>
      <c r="M121" s="2">
        <f t="shared" si="20"/>
        <v>35927758.854457498</v>
      </c>
    </row>
    <row r="122" spans="2:13" x14ac:dyDescent="0.3">
      <c r="F122">
        <v>10</v>
      </c>
      <c r="G122">
        <f t="shared" si="14"/>
        <v>1.1789738455000007E-2</v>
      </c>
      <c r="H122" s="16">
        <f t="shared" si="15"/>
        <v>388818.052392766</v>
      </c>
      <c r="I122" s="16">
        <f t="shared" si="16"/>
        <v>214080.77071599633</v>
      </c>
      <c r="J122" s="16">
        <f t="shared" si="17"/>
        <v>203642.70219538515</v>
      </c>
      <c r="K122" s="1">
        <f t="shared" si="18"/>
        <v>443597838.91728109</v>
      </c>
      <c r="L122" s="1">
        <f t="shared" si="19"/>
        <v>483118373.6571843</v>
      </c>
      <c r="M122" s="2">
        <f t="shared" si="20"/>
        <v>39520534.739903212</v>
      </c>
    </row>
    <row r="152" spans="2:3" ht="15" thickBot="1" x14ac:dyDescent="0.35"/>
    <row r="153" spans="2:3" ht="15" thickBot="1" x14ac:dyDescent="0.35">
      <c r="B153" s="3" t="s">
        <v>11</v>
      </c>
      <c r="C153" s="5" t="s">
        <v>14</v>
      </c>
    </row>
    <row r="154" spans="2:3" ht="30" customHeight="1" x14ac:dyDescent="0.3">
      <c r="B154" s="6" t="s">
        <v>13</v>
      </c>
      <c r="C154" s="8">
        <v>100</v>
      </c>
    </row>
    <row r="155" spans="2:3" ht="40.799999999999997" customHeight="1" x14ac:dyDescent="0.3">
      <c r="B155" s="17" t="s">
        <v>42</v>
      </c>
      <c r="C155" s="11">
        <v>100</v>
      </c>
    </row>
    <row r="156" spans="2:3" ht="15" thickBot="1" x14ac:dyDescent="0.35">
      <c r="B156" s="12" t="s">
        <v>17</v>
      </c>
      <c r="C156" s="14">
        <v>200</v>
      </c>
    </row>
  </sheetData>
  <mergeCells count="2">
    <mergeCell ref="F1:H1"/>
    <mergeCell ref="I1:J1"/>
  </mergeCells>
  <pageMargins left="0.7" right="0.7" top="0.75" bottom="0.75" header="0.3" footer="0.3"/>
  <pageSetup orientation="portrait" r:id="rId1"/>
  <ignoredErrors>
    <ignoredError sqref="H15:I25 I28:I39 F28:F39 H14 F15:F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L21"/>
  <sheetViews>
    <sheetView workbookViewId="0">
      <selection activeCell="C8" sqref="C8"/>
    </sheetView>
  </sheetViews>
  <sheetFormatPr defaultRowHeight="14.4" x14ac:dyDescent="0.3"/>
  <cols>
    <col min="10" max="10" width="8.88671875" customWidth="1"/>
  </cols>
  <sheetData>
    <row r="13" spans="6:12" x14ac:dyDescent="0.3">
      <c r="F13">
        <v>0.06</v>
      </c>
      <c r="H13">
        <f>(1-(1+F15/2)^(-2*F16))/(F15/2)</f>
        <v>14.212403301952268</v>
      </c>
      <c r="J13">
        <f>F13*F14/2*H13+F14/(1+F15/2)^(2*F16)</f>
        <v>928.93798349023871</v>
      </c>
      <c r="L13">
        <f>J13*(1+0.035)^2</f>
        <v>995.10159136433083</v>
      </c>
    </row>
    <row r="14" spans="6:12" x14ac:dyDescent="0.3">
      <c r="F14">
        <v>1000</v>
      </c>
    </row>
    <row r="15" spans="6:12" x14ac:dyDescent="0.3">
      <c r="F15">
        <v>7.0000000000000007E-2</v>
      </c>
    </row>
    <row r="16" spans="6:12" x14ac:dyDescent="0.3">
      <c r="F16">
        <v>10</v>
      </c>
    </row>
    <row r="18" spans="6:10" x14ac:dyDescent="0.3">
      <c r="F18">
        <v>0.06</v>
      </c>
      <c r="H18">
        <f>(1-(1+F20/2)^(-2*F21))/(F20/2)</f>
        <v>13.18968172713382</v>
      </c>
      <c r="J18">
        <f>F18*F19/2*H18+F19/(1+F20/2)^(2*F21)</f>
        <v>934.05159136433076</v>
      </c>
    </row>
    <row r="19" spans="6:10" x14ac:dyDescent="0.3">
      <c r="F19">
        <v>1000</v>
      </c>
    </row>
    <row r="20" spans="6:10" x14ac:dyDescent="0.3">
      <c r="F20">
        <v>7.0000000000000007E-2</v>
      </c>
    </row>
    <row r="21" spans="6:10" x14ac:dyDescent="0.3">
      <c r="F21">
        <v>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Rene</cp:lastModifiedBy>
  <dcterms:created xsi:type="dcterms:W3CDTF">2012-04-07T19:11:24Z</dcterms:created>
  <dcterms:modified xsi:type="dcterms:W3CDTF">2012-04-22T20:51:52Z</dcterms:modified>
</cp:coreProperties>
</file>